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ListeningStudents--31-March-20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<sst xmlns="http://schemas.openxmlformats.org/spreadsheetml/2006/main" count="21" uniqueCount="16">
  <si>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Ф№</t>
  </si>
  <si>
    <t>сем. контр., %</t>
  </si>
  <si>
    <t>малко контр. 2, %</t>
  </si>
  <si>
    <t>малко контр. 1, %</t>
  </si>
  <si>
    <t>изпит през сесия, точки</t>
  </si>
  <si>
    <t>изпит през сесия, %</t>
  </si>
  <si>
    <t>оценка, %</t>
  </si>
  <si>
    <t>шестобална оценка</t>
  </si>
  <si>
    <t>Превръщане на проценти в оценка</t>
  </si>
  <si>
    <t>прагови ст-сти на %тите</t>
  </si>
  <si>
    <t>Недвойки</t>
  </si>
  <si>
    <t>Тройки</t>
  </si>
  <si>
    <t>Четворки</t>
  </si>
  <si>
    <t>Петици</t>
  </si>
  <si>
    <t>Шестици</t>
  </si>
  <si>
    <t>n/a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</si>
</sst>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 horizontal="center" wrapText="1"/>
    </xf>
    <xf numFmtId="0" fontId="22" fillId="35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36" borderId="10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6" borderId="14" xfId="0" applyNumberForma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0" fontId="22" fillId="35" borderId="14" xfId="0" applyFont="1" applyFill="1" applyBorder="1" applyAlignment="1">
      <alignment horizontal="center" vertical="center"/>
    </xf>
    <xf numFmtId="2" fontId="0" fillId="36" borderId="13" xfId="0" applyNumberFormat="1" applyFill="1" applyBorder="1" applyAlignment="1">
      <alignment horizontal="center" wrapText="1"/>
    </xf>
    <xf numFmtId="2" fontId="0" fillId="37" borderId="13" xfId="0" applyNumberFormat="1" applyFill="1" applyBorder="1" applyAlignment="1">
      <alignment horizontal="center" wrapText="1"/>
    </xf>
    <xf numFmtId="2" fontId="0" fillId="36" borderId="13" xfId="0" applyNumberFormat="1" applyFill="1" applyBorder="1" applyAlignment="1">
      <alignment horizontal="center"/>
    </xf>
    <xf numFmtId="2" fontId="0" fillId="37" borderId="13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4" borderId="17" xfId="0" applyNumberFormat="1" applyFill="1" applyBorder="1" applyAlignment="1">
      <alignment horizontal="center" wrapText="1"/>
    </xf>
    <xf numFmtId="2" fontId="0" fillId="34" borderId="12" xfId="0" applyNumberFormat="1" applyFill="1" applyBorder="1" applyAlignment="1">
      <alignment horizontal="center" wrapText="1"/>
    </xf>
    <xf numFmtId="2" fontId="0" fillId="33" borderId="18" xfId="0" applyNumberFormat="1" applyFill="1" applyBorder="1" applyAlignment="1">
      <alignment horizontal="center"/>
    </xf>
    <xf numFmtId="0" fontId="0" fillId="0" borderId="0" xfId="0" applyAlignment="1">
      <alignment/>
    </xf>
    <xf numFmtId="0" fontId="36" fillId="38" borderId="0" xfId="0" applyFont="1" applyFill="1" applyAlignment="1">
      <alignment/>
    </xf>
    <xf numFmtId="0" fontId="36" fillId="0" borderId="0" xfId="0" applyFont="1" applyFill="1" applyAlignment="1">
      <alignment/>
    </xf>
    <xf numFmtId="0" fontId="34" fillId="39" borderId="10" xfId="0" applyFont="1" applyFill="1" applyBorder="1" applyAlignment="1">
      <alignment horizontal="center" vertical="center"/>
    </xf>
    <xf numFmtId="0" fontId="36" fillId="38" borderId="0" xfId="0" applyFont="1" applyFill="1" applyBorder="1" applyAlignment="1">
      <alignment/>
    </xf>
    <xf numFmtId="0" fontId="36" fillId="38" borderId="0" xfId="0" applyFont="1" applyFill="1" applyAlignment="1">
      <alignment/>
    </xf>
    <xf numFmtId="0" fontId="0" fillId="40" borderId="0" xfId="0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7" borderId="0" xfId="0" applyFill="1" applyAlignment="1">
      <alignment/>
    </xf>
    <xf numFmtId="0" fontId="36" fillId="38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pane ySplit="1" topLeftCell="A68" activePane="bottomLeft" state="frozen"/>
      <selection pane="topLeft" activeCell="A1" sqref="A1"/>
      <selection pane="bottomLeft" activeCell="J94" sqref="J94"/>
    </sheetView>
  </sheetViews>
  <sheetFormatPr defaultColWidth="9.140625" defaultRowHeight="15"/>
  <cols>
    <col min="1" max="1" width="7.8515625" style="1" customWidth="1"/>
    <col min="7" max="7" width="11.57421875" style="0" bestFit="1" customWidth="1"/>
    <col min="8" max="8" width="12.7109375" style="0" customWidth="1"/>
  </cols>
  <sheetData>
    <row r="1" spans="1:11" ht="60" customHeight="1" thickBot="1">
      <c r="A1" s="7" t="s">
        <v>0</v>
      </c>
      <c r="B1" s="15" t="s">
        <v>1</v>
      </c>
      <c r="C1" s="16" t="s">
        <v>3</v>
      </c>
      <c r="D1" s="16" t="s">
        <v>2</v>
      </c>
      <c r="E1" s="3" t="s">
        <v>4</v>
      </c>
      <c r="F1" s="3" t="s">
        <v>5</v>
      </c>
      <c r="G1" s="4" t="s">
        <v>6</v>
      </c>
      <c r="H1" s="5" t="s">
        <v>7</v>
      </c>
      <c r="J1" s="29" t="str">
        <f>"брой студенти на изпита:  "&amp;COUNT(E2:E78)</f>
        <v>брой студенти на изпита:  48</v>
      </c>
      <c r="K1" s="30"/>
    </row>
    <row r="2" spans="1:8" ht="15" thickTop="1">
      <c r="A2" s="6">
        <v>81013</v>
      </c>
      <c r="B2" s="11">
        <v>41.66666666666667</v>
      </c>
      <c r="C2" s="12">
        <v>40</v>
      </c>
      <c r="D2" s="12"/>
      <c r="E2" s="13">
        <v>22</v>
      </c>
      <c r="F2" s="13">
        <f>(E2/65)*100</f>
        <v>33.84615384615385</v>
      </c>
      <c r="G2" s="20">
        <f>(B2*0.45+C2*0.05+D2*0.05+F2*0.45)</f>
        <v>35.98076923076923</v>
      </c>
      <c r="H2" s="26">
        <v>4</v>
      </c>
    </row>
    <row r="3" spans="1:8" ht="14.25">
      <c r="A3" s="2">
        <v>81101</v>
      </c>
      <c r="B3" s="8">
        <v>0</v>
      </c>
      <c r="C3" s="9"/>
      <c r="D3" s="9"/>
      <c r="E3" s="10"/>
      <c r="F3" s="13">
        <f aca="true" t="shared" si="0" ref="F3:F66">(E3/65)*100</f>
        <v>0</v>
      </c>
      <c r="G3" s="20">
        <f aca="true" t="shared" si="1" ref="G3:G66">(B3*0.45+C3*0.05+D3*0.05+F3*0.45)</f>
        <v>0</v>
      </c>
      <c r="H3" s="14">
        <f aca="true" t="shared" si="2" ref="H3:H66">IF(G3&lt;$N$8,2,IF(G3&lt;$N$9,3,IF(G3&lt;$N$10,4,IF(G3&lt;$N$11,5,6))))</f>
        <v>2</v>
      </c>
    </row>
    <row r="4" spans="1:8" ht="14.25">
      <c r="A4" s="2">
        <v>81124</v>
      </c>
      <c r="B4" s="8">
        <v>23.333333333333332</v>
      </c>
      <c r="C4" s="9">
        <v>56</v>
      </c>
      <c r="D4" s="9">
        <v>50</v>
      </c>
      <c r="E4" s="10">
        <v>0</v>
      </c>
      <c r="F4" s="13">
        <f t="shared" si="0"/>
        <v>0</v>
      </c>
      <c r="G4" s="20">
        <f t="shared" si="1"/>
        <v>15.8</v>
      </c>
      <c r="H4" s="14">
        <f t="shared" si="2"/>
        <v>2</v>
      </c>
    </row>
    <row r="5" spans="1:8" ht="14.25">
      <c r="A5" s="2">
        <v>81176</v>
      </c>
      <c r="B5" s="8">
        <v>20.833333333333336</v>
      </c>
      <c r="C5" s="9"/>
      <c r="D5" s="9"/>
      <c r="E5" s="10"/>
      <c r="F5" s="13">
        <f t="shared" si="0"/>
        <v>0</v>
      </c>
      <c r="G5" s="20">
        <f t="shared" si="1"/>
        <v>9.375000000000002</v>
      </c>
      <c r="H5" s="14">
        <f t="shared" si="2"/>
        <v>2</v>
      </c>
    </row>
    <row r="6" spans="1:8" ht="14.25">
      <c r="A6" s="2">
        <v>81200</v>
      </c>
      <c r="B6" s="8">
        <v>11.666666666666666</v>
      </c>
      <c r="C6" s="9"/>
      <c r="D6" s="9"/>
      <c r="E6" s="10">
        <v>38</v>
      </c>
      <c r="F6" s="13">
        <f t="shared" si="0"/>
        <v>58.46153846153847</v>
      </c>
      <c r="G6" s="20">
        <f t="shared" si="1"/>
        <v>31.55769230769231</v>
      </c>
      <c r="H6" s="14">
        <f t="shared" si="2"/>
        <v>2</v>
      </c>
    </row>
    <row r="7" spans="1:16" ht="14.25">
      <c r="A7" s="2">
        <v>81233</v>
      </c>
      <c r="B7" s="8">
        <v>0</v>
      </c>
      <c r="C7" s="9"/>
      <c r="D7" s="9"/>
      <c r="E7" s="10"/>
      <c r="F7" s="13">
        <f t="shared" si="0"/>
        <v>0</v>
      </c>
      <c r="G7" s="20">
        <f t="shared" si="1"/>
        <v>0</v>
      </c>
      <c r="H7" s="14">
        <f t="shared" si="2"/>
        <v>2</v>
      </c>
      <c r="J7" s="28" t="s">
        <v>8</v>
      </c>
      <c r="K7" s="28"/>
      <c r="L7" s="28"/>
      <c r="M7" s="28"/>
      <c r="N7" s="31" t="s">
        <v>9</v>
      </c>
      <c r="O7" s="31"/>
      <c r="P7" s="31"/>
    </row>
    <row r="8" spans="1:16" ht="14.25">
      <c r="A8" s="2">
        <v>81250</v>
      </c>
      <c r="B8" s="8">
        <v>13.333333333333334</v>
      </c>
      <c r="C8" s="9">
        <v>52.6</v>
      </c>
      <c r="D8" s="9"/>
      <c r="E8" s="10"/>
      <c r="F8" s="13">
        <f t="shared" si="0"/>
        <v>0</v>
      </c>
      <c r="G8" s="20">
        <f t="shared" si="1"/>
        <v>8.63</v>
      </c>
      <c r="H8" s="14">
        <f t="shared" si="2"/>
        <v>2</v>
      </c>
      <c r="J8" s="32" t="str">
        <f>"под "&amp;$N$8&amp;"%:                        2"</f>
        <v>под 35%:                        2</v>
      </c>
      <c r="K8" s="32"/>
      <c r="L8" s="32"/>
      <c r="M8" s="32"/>
      <c r="N8" s="23">
        <v>35</v>
      </c>
      <c r="O8" s="23"/>
      <c r="P8" s="23"/>
    </row>
    <row r="9" spans="1:16" ht="14.25">
      <c r="A9" s="2">
        <v>81298</v>
      </c>
      <c r="B9" s="8">
        <v>40</v>
      </c>
      <c r="C9" s="9">
        <v>55.8</v>
      </c>
      <c r="D9" s="9">
        <v>65</v>
      </c>
      <c r="E9" s="10">
        <v>29</v>
      </c>
      <c r="F9" s="13">
        <f t="shared" si="0"/>
        <v>44.61538461538462</v>
      </c>
      <c r="G9" s="20">
        <f t="shared" si="1"/>
        <v>44.11692307692308</v>
      </c>
      <c r="H9" s="26">
        <v>4</v>
      </c>
      <c r="J9" s="28" t="str">
        <f>"от "&amp;$N$8&amp;"% до "&amp;$N$9&amp;"%:      3"</f>
        <v>от 35% до 51.25%:      3</v>
      </c>
      <c r="K9" s="28"/>
      <c r="L9" s="28"/>
      <c r="M9" s="28"/>
      <c r="N9" s="23">
        <v>51.25</v>
      </c>
      <c r="O9" s="23"/>
      <c r="P9" s="23"/>
    </row>
    <row r="10" spans="1:16" ht="14.25">
      <c r="A10" s="2">
        <v>81382</v>
      </c>
      <c r="B10" s="8">
        <v>0</v>
      </c>
      <c r="C10" s="9"/>
      <c r="D10" s="9"/>
      <c r="E10" s="10"/>
      <c r="F10" s="13">
        <f t="shared" si="0"/>
        <v>0</v>
      </c>
      <c r="G10" s="20">
        <f t="shared" si="1"/>
        <v>0</v>
      </c>
      <c r="H10" s="14">
        <f t="shared" si="2"/>
        <v>2</v>
      </c>
      <c r="J10" s="27" t="str">
        <f>"от "&amp;$N$9&amp;"% до "&amp;$N$10&amp;"%:   4"</f>
        <v>от 51.25% до 67.5%:   4</v>
      </c>
      <c r="K10" s="27"/>
      <c r="L10" s="27"/>
      <c r="M10" s="27"/>
      <c r="N10" s="23">
        <v>67.5</v>
      </c>
      <c r="O10" s="23"/>
      <c r="P10" s="23"/>
    </row>
    <row r="11" spans="1:16" ht="14.25">
      <c r="A11" s="2">
        <v>81249</v>
      </c>
      <c r="B11" s="8">
        <v>5.833333333333333</v>
      </c>
      <c r="C11" s="9"/>
      <c r="D11" s="9"/>
      <c r="E11" s="10"/>
      <c r="F11" s="13">
        <f t="shared" si="0"/>
        <v>0</v>
      </c>
      <c r="G11" s="20">
        <f t="shared" si="1"/>
        <v>2.625</v>
      </c>
      <c r="H11" s="14">
        <f t="shared" si="2"/>
        <v>2</v>
      </c>
      <c r="J11" s="27" t="str">
        <f>"от "&amp;$N$10&amp;"% до "&amp;$N$11&amp;"%:   5"</f>
        <v>от 67.5% до 83.75%:   5</v>
      </c>
      <c r="K11" s="27"/>
      <c r="L11" s="27"/>
      <c r="M11" s="27"/>
      <c r="N11" s="23">
        <v>83.75</v>
      </c>
      <c r="O11" s="23"/>
      <c r="P11" s="23"/>
    </row>
    <row r="12" spans="1:16" ht="14.25">
      <c r="A12" s="2">
        <v>81261</v>
      </c>
      <c r="B12" s="8">
        <v>25</v>
      </c>
      <c r="C12" s="9">
        <v>33.8</v>
      </c>
      <c r="D12" s="9">
        <v>85</v>
      </c>
      <c r="E12" s="10">
        <v>43</v>
      </c>
      <c r="F12" s="13">
        <f t="shared" si="0"/>
        <v>66.15384615384615</v>
      </c>
      <c r="G12" s="20">
        <f t="shared" si="1"/>
        <v>46.959230769230764</v>
      </c>
      <c r="H12" s="14">
        <f t="shared" si="2"/>
        <v>3</v>
      </c>
      <c r="J12" s="28" t="str">
        <f>"над "&amp;$N$11&amp;"%:                  6"</f>
        <v>над 83.75%:                  6</v>
      </c>
      <c r="K12" s="28"/>
      <c r="L12" s="28"/>
      <c r="M12" s="28"/>
      <c r="N12" s="23"/>
      <c r="O12" s="23"/>
      <c r="P12" s="23"/>
    </row>
    <row r="13" spans="1:16" ht="14.25">
      <c r="A13" s="2">
        <v>81257</v>
      </c>
      <c r="B13" s="8">
        <v>35</v>
      </c>
      <c r="C13" s="9">
        <v>60</v>
      </c>
      <c r="D13" s="9">
        <v>70</v>
      </c>
      <c r="E13" s="10">
        <v>23</v>
      </c>
      <c r="F13" s="13">
        <f t="shared" si="0"/>
        <v>35.38461538461539</v>
      </c>
      <c r="G13" s="20">
        <f t="shared" si="1"/>
        <v>38.17307692307693</v>
      </c>
      <c r="H13" s="14">
        <f t="shared" si="2"/>
        <v>3</v>
      </c>
      <c r="J13" s="23"/>
      <c r="K13" s="23"/>
      <c r="L13" s="23"/>
      <c r="M13" s="23"/>
      <c r="N13" s="23"/>
      <c r="O13" s="23"/>
      <c r="P13" s="23"/>
    </row>
    <row r="14" spans="1:16" ht="14.25">
      <c r="A14" s="2">
        <v>81273</v>
      </c>
      <c r="B14" s="8">
        <v>0</v>
      </c>
      <c r="C14" s="9"/>
      <c r="D14" s="9"/>
      <c r="E14" s="10">
        <v>0</v>
      </c>
      <c r="F14" s="13">
        <f t="shared" si="0"/>
        <v>0</v>
      </c>
      <c r="G14" s="20">
        <f t="shared" si="1"/>
        <v>0</v>
      </c>
      <c r="H14" s="14">
        <f t="shared" si="2"/>
        <v>2</v>
      </c>
      <c r="J14" s="24" t="s">
        <v>10</v>
      </c>
      <c r="K14" s="23"/>
      <c r="L14" s="25"/>
      <c r="M14" s="25"/>
      <c r="N14" s="25"/>
      <c r="O14" s="23"/>
      <c r="P14" s="23"/>
    </row>
    <row r="15" spans="1:16" ht="14.25">
      <c r="A15" s="2">
        <v>81269</v>
      </c>
      <c r="B15" s="8">
        <v>19.166666666666668</v>
      </c>
      <c r="C15" s="9"/>
      <c r="D15" s="9"/>
      <c r="E15" s="10"/>
      <c r="F15" s="13">
        <f t="shared" si="0"/>
        <v>0</v>
      </c>
      <c r="G15" s="20">
        <f t="shared" si="1"/>
        <v>8.625</v>
      </c>
      <c r="H15" s="14">
        <f t="shared" si="2"/>
        <v>2</v>
      </c>
      <c r="J15" s="24">
        <f>COUNTIF(H2:H78,"&gt;= 3.0")</f>
        <v>25</v>
      </c>
      <c r="K15" s="23"/>
      <c r="L15" s="25"/>
      <c r="M15" s="25"/>
      <c r="N15" s="25"/>
      <c r="O15" s="23"/>
      <c r="P15" s="23"/>
    </row>
    <row r="16" spans="1:16" ht="14.25">
      <c r="A16" s="2">
        <v>81372</v>
      </c>
      <c r="B16" s="8">
        <v>0.8333333333333334</v>
      </c>
      <c r="C16" s="9">
        <v>15</v>
      </c>
      <c r="D16" s="9"/>
      <c r="E16" s="10"/>
      <c r="F16" s="13">
        <f t="shared" si="0"/>
        <v>0</v>
      </c>
      <c r="G16" s="20">
        <f t="shared" si="1"/>
        <v>1.125</v>
      </c>
      <c r="H16" s="14">
        <f t="shared" si="2"/>
        <v>2</v>
      </c>
      <c r="J16" s="23"/>
      <c r="K16" s="23"/>
      <c r="L16" s="23"/>
      <c r="M16" s="23"/>
      <c r="N16" s="23"/>
      <c r="O16" s="23"/>
      <c r="P16" s="23"/>
    </row>
    <row r="17" spans="1:16" ht="14.25">
      <c r="A17" s="2">
        <v>81287</v>
      </c>
      <c r="B17" s="8">
        <v>3.3333333333333335</v>
      </c>
      <c r="C17" s="9">
        <v>7.6</v>
      </c>
      <c r="D17" s="9"/>
      <c r="E17" s="10"/>
      <c r="F17" s="13">
        <f t="shared" si="0"/>
        <v>0</v>
      </c>
      <c r="G17" s="20">
        <f t="shared" si="1"/>
        <v>1.88</v>
      </c>
      <c r="H17" s="14">
        <f t="shared" si="2"/>
        <v>2</v>
      </c>
      <c r="J17" s="24" t="s">
        <v>11</v>
      </c>
      <c r="K17" s="23"/>
      <c r="L17" s="23"/>
      <c r="M17" s="23"/>
      <c r="N17" s="23"/>
      <c r="O17" s="23"/>
      <c r="P17" s="23"/>
    </row>
    <row r="18" spans="1:16" ht="14.25">
      <c r="A18" s="2">
        <v>81246</v>
      </c>
      <c r="B18" s="8">
        <v>49.166666666666664</v>
      </c>
      <c r="C18" s="9">
        <v>55</v>
      </c>
      <c r="D18" s="9">
        <v>50</v>
      </c>
      <c r="E18" s="10">
        <v>16</v>
      </c>
      <c r="F18" s="13">
        <f t="shared" si="0"/>
        <v>24.615384615384617</v>
      </c>
      <c r="G18" s="20">
        <f t="shared" si="1"/>
        <v>38.45192307692308</v>
      </c>
      <c r="H18" s="14">
        <f t="shared" si="2"/>
        <v>3</v>
      </c>
      <c r="J18" s="24">
        <f>COUNTIF(H2:H78,"= 3.0")</f>
        <v>10</v>
      </c>
      <c r="K18" s="23"/>
      <c r="L18" s="23"/>
      <c r="M18" s="23"/>
      <c r="N18" s="23"/>
      <c r="O18" s="23"/>
      <c r="P18" s="23"/>
    </row>
    <row r="19" spans="1:16" ht="14.25">
      <c r="A19" s="2">
        <v>81256</v>
      </c>
      <c r="B19" s="8">
        <v>18.333333333333332</v>
      </c>
      <c r="C19" s="9">
        <v>39.6</v>
      </c>
      <c r="D19" s="9"/>
      <c r="E19" s="10">
        <v>3</v>
      </c>
      <c r="F19" s="13">
        <f t="shared" si="0"/>
        <v>4.615384615384616</v>
      </c>
      <c r="G19" s="20">
        <f t="shared" si="1"/>
        <v>12.306923076923077</v>
      </c>
      <c r="H19" s="14">
        <f t="shared" si="2"/>
        <v>2</v>
      </c>
      <c r="J19" s="23"/>
      <c r="K19" s="23"/>
      <c r="L19" s="23"/>
      <c r="M19" s="23"/>
      <c r="N19" s="23"/>
      <c r="O19" s="23"/>
      <c r="P19" s="23"/>
    </row>
    <row r="20" spans="1:16" ht="14.25">
      <c r="A20" s="2">
        <v>81360</v>
      </c>
      <c r="B20" s="8">
        <v>17.5</v>
      </c>
      <c r="C20" s="9">
        <v>2</v>
      </c>
      <c r="D20" s="9"/>
      <c r="E20" s="10">
        <v>9</v>
      </c>
      <c r="F20" s="13">
        <f t="shared" si="0"/>
        <v>13.846153846153847</v>
      </c>
      <c r="G20" s="20">
        <f t="shared" si="1"/>
        <v>14.205769230769231</v>
      </c>
      <c r="H20" s="14">
        <f t="shared" si="2"/>
        <v>2</v>
      </c>
      <c r="J20" s="24" t="s">
        <v>12</v>
      </c>
      <c r="K20" s="23"/>
      <c r="L20" s="23"/>
      <c r="M20" s="23"/>
      <c r="N20" s="23"/>
      <c r="O20" s="23"/>
      <c r="P20" s="23"/>
    </row>
    <row r="21" spans="1:16" ht="14.25">
      <c r="A21" s="2">
        <v>81351</v>
      </c>
      <c r="B21" s="8">
        <v>22.5</v>
      </c>
      <c r="C21" s="9">
        <v>31.8</v>
      </c>
      <c r="D21" s="9">
        <v>25</v>
      </c>
      <c r="E21" s="10">
        <v>16</v>
      </c>
      <c r="F21" s="13">
        <f t="shared" si="0"/>
        <v>24.615384615384617</v>
      </c>
      <c r="G21" s="20">
        <f t="shared" si="1"/>
        <v>24.041923076923077</v>
      </c>
      <c r="H21" s="14">
        <f t="shared" si="2"/>
        <v>2</v>
      </c>
      <c r="J21" s="24">
        <f>COUNTIF(H2:H78,"= 4.0")</f>
        <v>3</v>
      </c>
      <c r="K21" s="23"/>
      <c r="L21" s="23"/>
      <c r="M21" s="23"/>
      <c r="N21" s="23"/>
      <c r="O21" s="23"/>
      <c r="P21" s="23"/>
    </row>
    <row r="22" spans="1:16" ht="14.25">
      <c r="A22" s="2">
        <v>81387</v>
      </c>
      <c r="B22" s="8">
        <v>16.666666666666664</v>
      </c>
      <c r="C22" s="9"/>
      <c r="D22" s="9"/>
      <c r="E22" s="10"/>
      <c r="F22" s="13">
        <f t="shared" si="0"/>
        <v>0</v>
      </c>
      <c r="G22" s="20">
        <f t="shared" si="1"/>
        <v>7.499999999999999</v>
      </c>
      <c r="H22" s="14">
        <f t="shared" si="2"/>
        <v>2</v>
      </c>
      <c r="J22" s="23"/>
      <c r="K22" s="23"/>
      <c r="L22" s="23"/>
      <c r="M22" s="23"/>
      <c r="N22" s="23"/>
      <c r="O22" s="23"/>
      <c r="P22" s="23"/>
    </row>
    <row r="23" spans="1:16" ht="14.25">
      <c r="A23" s="2">
        <v>81390</v>
      </c>
      <c r="B23" s="8">
        <v>18.333333333333332</v>
      </c>
      <c r="C23" s="9"/>
      <c r="D23" s="9">
        <v>10</v>
      </c>
      <c r="E23" s="10">
        <v>0</v>
      </c>
      <c r="F23" s="13">
        <f t="shared" si="0"/>
        <v>0</v>
      </c>
      <c r="G23" s="20">
        <f t="shared" si="1"/>
        <v>8.75</v>
      </c>
      <c r="H23" s="14">
        <f t="shared" si="2"/>
        <v>2</v>
      </c>
      <c r="J23" s="24" t="s">
        <v>13</v>
      </c>
      <c r="K23" s="23"/>
      <c r="L23" s="23"/>
      <c r="M23" s="23"/>
      <c r="N23" s="23"/>
      <c r="O23" s="23"/>
      <c r="P23" s="23"/>
    </row>
    <row r="24" spans="1:16" ht="15" thickBot="1">
      <c r="A24" s="7">
        <v>81288</v>
      </c>
      <c r="B24" s="17">
        <v>0</v>
      </c>
      <c r="C24" s="18"/>
      <c r="D24" s="18">
        <v>160</v>
      </c>
      <c r="E24" s="19" t="s">
        <v>15</v>
      </c>
      <c r="F24" s="13" t="s">
        <v>15</v>
      </c>
      <c r="G24" s="21" t="s">
        <v>15</v>
      </c>
      <c r="H24" s="26">
        <v>6</v>
      </c>
      <c r="J24" s="24">
        <f>COUNTIF(H2:H78,"= 5.0")</f>
        <v>4</v>
      </c>
      <c r="K24" s="23"/>
      <c r="L24" s="23"/>
      <c r="M24" s="23"/>
      <c r="N24" s="23"/>
      <c r="O24" s="23"/>
      <c r="P24" s="23"/>
    </row>
    <row r="25" spans="1:16" ht="15" thickTop="1">
      <c r="A25" s="6">
        <v>81134</v>
      </c>
      <c r="B25" s="11">
        <v>0</v>
      </c>
      <c r="C25" s="12"/>
      <c r="D25" s="12"/>
      <c r="E25" s="13"/>
      <c r="F25" s="13">
        <f t="shared" si="0"/>
        <v>0</v>
      </c>
      <c r="G25" s="20">
        <f t="shared" si="1"/>
        <v>0</v>
      </c>
      <c r="H25" s="14">
        <f t="shared" si="2"/>
        <v>2</v>
      </c>
      <c r="J25" s="23"/>
      <c r="K25" s="23"/>
      <c r="L25" s="23"/>
      <c r="M25" s="23"/>
      <c r="N25" s="23"/>
      <c r="O25" s="23"/>
      <c r="P25" s="23"/>
    </row>
    <row r="26" spans="1:16" ht="14.25">
      <c r="A26" s="2">
        <v>81177</v>
      </c>
      <c r="B26" s="8">
        <v>0</v>
      </c>
      <c r="C26" s="9"/>
      <c r="D26" s="9"/>
      <c r="E26" s="10"/>
      <c r="F26" s="13">
        <f t="shared" si="0"/>
        <v>0</v>
      </c>
      <c r="G26" s="20">
        <f t="shared" si="1"/>
        <v>0</v>
      </c>
      <c r="H26" s="14">
        <f t="shared" si="2"/>
        <v>2</v>
      </c>
      <c r="J26" s="24" t="s">
        <v>14</v>
      </c>
      <c r="K26" s="23"/>
      <c r="L26" s="23"/>
      <c r="M26" s="23"/>
      <c r="N26" s="23"/>
      <c r="O26" s="23"/>
      <c r="P26" s="23"/>
    </row>
    <row r="27" spans="1:16" ht="14.25">
      <c r="A27" s="2">
        <v>81201</v>
      </c>
      <c r="B27" s="8">
        <v>0</v>
      </c>
      <c r="C27" s="9"/>
      <c r="D27" s="9"/>
      <c r="E27" s="10"/>
      <c r="F27" s="13">
        <f t="shared" si="0"/>
        <v>0</v>
      </c>
      <c r="G27" s="20">
        <f t="shared" si="1"/>
        <v>0</v>
      </c>
      <c r="H27" s="14">
        <f t="shared" si="2"/>
        <v>2</v>
      </c>
      <c r="J27" s="24">
        <f>COUNTIF(H2:H78,"= 6.0")</f>
        <v>8</v>
      </c>
      <c r="K27" s="23"/>
      <c r="L27" s="23"/>
      <c r="M27" s="23"/>
      <c r="N27" s="23"/>
      <c r="O27" s="23"/>
      <c r="P27" s="23"/>
    </row>
    <row r="28" spans="1:8" ht="14.25">
      <c r="A28" s="2">
        <v>81217</v>
      </c>
      <c r="B28" s="8">
        <v>0</v>
      </c>
      <c r="C28" s="9"/>
      <c r="D28" s="9"/>
      <c r="E28" s="10"/>
      <c r="F28" s="13">
        <f t="shared" si="0"/>
        <v>0</v>
      </c>
      <c r="G28" s="20">
        <f t="shared" si="1"/>
        <v>0</v>
      </c>
      <c r="H28" s="14">
        <f t="shared" si="2"/>
        <v>2</v>
      </c>
    </row>
    <row r="29" spans="1:8" ht="14.25">
      <c r="A29" s="2">
        <v>81330</v>
      </c>
      <c r="B29" s="8">
        <v>33.33333333333333</v>
      </c>
      <c r="C29" s="9">
        <v>50</v>
      </c>
      <c r="D29" s="9">
        <v>40</v>
      </c>
      <c r="E29" s="10">
        <v>41</v>
      </c>
      <c r="F29" s="13">
        <f t="shared" si="0"/>
        <v>63.07692307692307</v>
      </c>
      <c r="G29" s="20">
        <f t="shared" si="1"/>
        <v>47.88461538461539</v>
      </c>
      <c r="H29" s="14">
        <f t="shared" si="2"/>
        <v>3</v>
      </c>
    </row>
    <row r="30" spans="1:8" ht="14.25">
      <c r="A30" s="2">
        <v>81388</v>
      </c>
      <c r="B30" s="8">
        <v>40</v>
      </c>
      <c r="C30" s="9">
        <v>65</v>
      </c>
      <c r="D30" s="9">
        <v>76</v>
      </c>
      <c r="E30" s="10">
        <v>16</v>
      </c>
      <c r="F30" s="13">
        <f t="shared" si="0"/>
        <v>24.615384615384617</v>
      </c>
      <c r="G30" s="20">
        <f t="shared" si="1"/>
        <v>36.12692307692308</v>
      </c>
      <c r="H30" s="14">
        <f t="shared" si="2"/>
        <v>3</v>
      </c>
    </row>
    <row r="31" spans="1:8" ht="14.25">
      <c r="A31" s="2">
        <v>81373</v>
      </c>
      <c r="B31" s="8">
        <v>0</v>
      </c>
      <c r="C31" s="9"/>
      <c r="D31" s="9"/>
      <c r="E31" s="10"/>
      <c r="F31" s="13">
        <f t="shared" si="0"/>
        <v>0</v>
      </c>
      <c r="G31" s="20">
        <f t="shared" si="1"/>
        <v>0</v>
      </c>
      <c r="H31" s="14">
        <f t="shared" si="2"/>
        <v>2</v>
      </c>
    </row>
    <row r="32" spans="1:8" ht="14.25">
      <c r="A32" s="2">
        <v>81266</v>
      </c>
      <c r="B32" s="8">
        <v>0</v>
      </c>
      <c r="C32" s="9"/>
      <c r="D32" s="9"/>
      <c r="E32" s="10"/>
      <c r="F32" s="13">
        <f t="shared" si="0"/>
        <v>0</v>
      </c>
      <c r="G32" s="20">
        <f t="shared" si="1"/>
        <v>0</v>
      </c>
      <c r="H32" s="14">
        <f t="shared" si="2"/>
        <v>2</v>
      </c>
    </row>
    <row r="33" spans="1:8" ht="14.25">
      <c r="A33" s="2">
        <v>81319</v>
      </c>
      <c r="B33" s="8">
        <v>89.16666666666667</v>
      </c>
      <c r="C33" s="9">
        <v>140</v>
      </c>
      <c r="D33" s="9">
        <v>100</v>
      </c>
      <c r="E33" s="10">
        <v>70</v>
      </c>
      <c r="F33" s="13">
        <f t="shared" si="0"/>
        <v>107.6923076923077</v>
      </c>
      <c r="G33" s="20">
        <f t="shared" si="1"/>
        <v>100.58653846153845</v>
      </c>
      <c r="H33" s="14">
        <f t="shared" si="2"/>
        <v>6</v>
      </c>
    </row>
    <row r="34" spans="1:8" ht="14.25">
      <c r="A34" s="2">
        <v>81318</v>
      </c>
      <c r="B34" s="8">
        <v>25.833333333333336</v>
      </c>
      <c r="C34" s="9">
        <v>110</v>
      </c>
      <c r="D34" s="9">
        <v>100</v>
      </c>
      <c r="E34" s="10">
        <v>60</v>
      </c>
      <c r="F34" s="13">
        <f t="shared" si="0"/>
        <v>92.3076923076923</v>
      </c>
      <c r="G34" s="20">
        <f t="shared" si="1"/>
        <v>63.66346153846154</v>
      </c>
      <c r="H34" s="26">
        <v>5</v>
      </c>
    </row>
    <row r="35" spans="1:8" ht="14.25">
      <c r="A35" s="2">
        <v>81332</v>
      </c>
      <c r="B35" s="8">
        <v>14.166666666666666</v>
      </c>
      <c r="C35" s="9">
        <v>40</v>
      </c>
      <c r="D35" s="9">
        <v>10</v>
      </c>
      <c r="E35" s="10"/>
      <c r="F35" s="13">
        <f t="shared" si="0"/>
        <v>0</v>
      </c>
      <c r="G35" s="20">
        <f t="shared" si="1"/>
        <v>8.875</v>
      </c>
      <c r="H35" s="14">
        <f t="shared" si="2"/>
        <v>2</v>
      </c>
    </row>
    <row r="36" spans="1:8" ht="14.25">
      <c r="A36" s="2">
        <v>81352</v>
      </c>
      <c r="B36" s="8">
        <v>81.66666666666667</v>
      </c>
      <c r="C36" s="9">
        <v>160</v>
      </c>
      <c r="D36" s="9">
        <v>100</v>
      </c>
      <c r="E36" s="10">
        <v>42</v>
      </c>
      <c r="F36" s="13">
        <f t="shared" si="0"/>
        <v>64.61538461538461</v>
      </c>
      <c r="G36" s="20">
        <f t="shared" si="1"/>
        <v>78.82692307692308</v>
      </c>
      <c r="H36" s="14">
        <f t="shared" si="2"/>
        <v>5</v>
      </c>
    </row>
    <row r="37" spans="1:8" ht="14.25">
      <c r="A37" s="2">
        <v>81383</v>
      </c>
      <c r="B37" s="8">
        <v>47.5</v>
      </c>
      <c r="C37" s="9">
        <v>38</v>
      </c>
      <c r="D37" s="9">
        <v>56</v>
      </c>
      <c r="E37" s="10">
        <v>20</v>
      </c>
      <c r="F37" s="13">
        <f t="shared" si="0"/>
        <v>30.76923076923077</v>
      </c>
      <c r="G37" s="20">
        <f t="shared" si="1"/>
        <v>39.92115384615384</v>
      </c>
      <c r="H37" s="14">
        <f t="shared" si="2"/>
        <v>3</v>
      </c>
    </row>
    <row r="38" spans="1:8" ht="14.25">
      <c r="A38" s="2">
        <v>81323</v>
      </c>
      <c r="B38" s="8">
        <v>47.5</v>
      </c>
      <c r="C38" s="9">
        <v>58</v>
      </c>
      <c r="D38" s="9">
        <v>20</v>
      </c>
      <c r="E38" s="10">
        <v>10</v>
      </c>
      <c r="F38" s="13">
        <f t="shared" si="0"/>
        <v>15.384615384615385</v>
      </c>
      <c r="G38" s="20">
        <f t="shared" si="1"/>
        <v>32.198076923076925</v>
      </c>
      <c r="H38" s="14">
        <f t="shared" si="2"/>
        <v>2</v>
      </c>
    </row>
    <row r="39" spans="1:8" ht="14.25">
      <c r="A39" s="2">
        <v>81263</v>
      </c>
      <c r="B39" s="8">
        <v>20.833333333333336</v>
      </c>
      <c r="C39" s="9">
        <v>76</v>
      </c>
      <c r="D39" s="9">
        <v>40</v>
      </c>
      <c r="E39" s="10">
        <v>0</v>
      </c>
      <c r="F39" s="13">
        <f t="shared" si="0"/>
        <v>0</v>
      </c>
      <c r="G39" s="20">
        <f t="shared" si="1"/>
        <v>15.175000000000002</v>
      </c>
      <c r="H39" s="14">
        <f t="shared" si="2"/>
        <v>2</v>
      </c>
    </row>
    <row r="40" spans="1:8" ht="14.25">
      <c r="A40" s="2">
        <v>81276</v>
      </c>
      <c r="B40" s="8">
        <v>84.16666666666667</v>
      </c>
      <c r="C40" s="9">
        <v>130</v>
      </c>
      <c r="D40" s="9">
        <v>154</v>
      </c>
      <c r="E40" s="10">
        <v>50</v>
      </c>
      <c r="F40" s="13">
        <f t="shared" si="0"/>
        <v>76.92307692307693</v>
      </c>
      <c r="G40" s="20">
        <f t="shared" si="1"/>
        <v>86.69038461538463</v>
      </c>
      <c r="H40" s="14">
        <f t="shared" si="2"/>
        <v>6</v>
      </c>
    </row>
    <row r="41" spans="1:8" ht="14.25">
      <c r="A41" s="2">
        <v>81292</v>
      </c>
      <c r="B41" s="8">
        <v>24.166666666666668</v>
      </c>
      <c r="C41" s="9">
        <v>92</v>
      </c>
      <c r="D41" s="9"/>
      <c r="E41" s="10"/>
      <c r="F41" s="13">
        <f t="shared" si="0"/>
        <v>0</v>
      </c>
      <c r="G41" s="20">
        <f t="shared" si="1"/>
        <v>15.475000000000001</v>
      </c>
      <c r="H41" s="14">
        <f t="shared" si="2"/>
        <v>2</v>
      </c>
    </row>
    <row r="42" spans="1:8" ht="14.25">
      <c r="A42" s="2">
        <v>81341</v>
      </c>
      <c r="B42" s="8">
        <v>24.166666666666668</v>
      </c>
      <c r="C42" s="9">
        <v>38</v>
      </c>
      <c r="D42" s="9">
        <v>56</v>
      </c>
      <c r="E42" s="10">
        <v>27</v>
      </c>
      <c r="F42" s="13">
        <f t="shared" si="0"/>
        <v>41.53846153846154</v>
      </c>
      <c r="G42" s="20">
        <f t="shared" si="1"/>
        <v>34.267307692307696</v>
      </c>
      <c r="H42" s="14">
        <f t="shared" si="2"/>
        <v>2</v>
      </c>
    </row>
    <row r="43" spans="1:8" ht="14.25">
      <c r="A43" s="2">
        <v>81279</v>
      </c>
      <c r="B43" s="8">
        <v>45.83333333333333</v>
      </c>
      <c r="C43" s="9">
        <v>50</v>
      </c>
      <c r="D43" s="9">
        <v>30</v>
      </c>
      <c r="E43" s="10">
        <v>5</v>
      </c>
      <c r="F43" s="13">
        <f t="shared" si="0"/>
        <v>7.6923076923076925</v>
      </c>
      <c r="G43" s="20">
        <f t="shared" si="1"/>
        <v>28.08653846153846</v>
      </c>
      <c r="H43" s="14">
        <f t="shared" si="2"/>
        <v>2</v>
      </c>
    </row>
    <row r="44" spans="1:8" ht="14.25">
      <c r="A44" s="2">
        <v>81271</v>
      </c>
      <c r="B44" s="8">
        <v>0</v>
      </c>
      <c r="C44" s="9"/>
      <c r="D44" s="9"/>
      <c r="E44" s="10"/>
      <c r="F44" s="13">
        <f t="shared" si="0"/>
        <v>0</v>
      </c>
      <c r="G44" s="20">
        <f t="shared" si="1"/>
        <v>0</v>
      </c>
      <c r="H44" s="14">
        <f t="shared" si="2"/>
        <v>2</v>
      </c>
    </row>
    <row r="45" spans="1:8" ht="14.25">
      <c r="A45" s="2">
        <v>81254</v>
      </c>
      <c r="B45" s="8">
        <v>14.166666666666666</v>
      </c>
      <c r="C45" s="9">
        <v>18</v>
      </c>
      <c r="D45" s="9">
        <v>10</v>
      </c>
      <c r="E45" s="10">
        <v>8</v>
      </c>
      <c r="F45" s="13">
        <f t="shared" si="0"/>
        <v>12.307692307692308</v>
      </c>
      <c r="G45" s="20">
        <f t="shared" si="1"/>
        <v>13.313461538461539</v>
      </c>
      <c r="H45" s="14">
        <f t="shared" si="2"/>
        <v>2</v>
      </c>
    </row>
    <row r="46" spans="1:8" ht="14.25">
      <c r="A46" s="2">
        <v>81290</v>
      </c>
      <c r="B46" s="8">
        <v>53.333333333333336</v>
      </c>
      <c r="C46" s="9">
        <v>81</v>
      </c>
      <c r="D46" s="9">
        <v>40</v>
      </c>
      <c r="E46" s="10">
        <v>25</v>
      </c>
      <c r="F46" s="13">
        <f t="shared" si="0"/>
        <v>38.46153846153847</v>
      </c>
      <c r="G46" s="20">
        <f t="shared" si="1"/>
        <v>47.35769230769231</v>
      </c>
      <c r="H46" s="14">
        <f t="shared" si="2"/>
        <v>3</v>
      </c>
    </row>
    <row r="47" spans="1:8" ht="14.25">
      <c r="A47" s="2">
        <v>81247</v>
      </c>
      <c r="B47" s="8">
        <v>70.83333333333334</v>
      </c>
      <c r="C47" s="9">
        <v>136</v>
      </c>
      <c r="D47" s="9">
        <v>156</v>
      </c>
      <c r="E47" s="10" t="s">
        <v>15</v>
      </c>
      <c r="F47" s="13" t="s">
        <v>15</v>
      </c>
      <c r="G47" s="20" t="s">
        <v>15</v>
      </c>
      <c r="H47" s="26">
        <v>6</v>
      </c>
    </row>
    <row r="48" spans="1:8" ht="14.25">
      <c r="A48" s="2">
        <v>81329</v>
      </c>
      <c r="B48" s="8">
        <v>22.5</v>
      </c>
      <c r="C48" s="9">
        <v>45</v>
      </c>
      <c r="D48" s="9">
        <v>20</v>
      </c>
      <c r="E48" s="10">
        <v>1</v>
      </c>
      <c r="F48" s="13">
        <f t="shared" si="0"/>
        <v>1.5384615384615385</v>
      </c>
      <c r="G48" s="20">
        <f t="shared" si="1"/>
        <v>14.067307692307692</v>
      </c>
      <c r="H48" s="14">
        <f t="shared" si="2"/>
        <v>2</v>
      </c>
    </row>
    <row r="49" spans="1:8" ht="14.25">
      <c r="A49" s="2">
        <v>81391</v>
      </c>
      <c r="B49" s="8">
        <v>32.5</v>
      </c>
      <c r="C49" s="9">
        <v>66</v>
      </c>
      <c r="D49" s="9">
        <v>60</v>
      </c>
      <c r="E49" s="10">
        <v>0</v>
      </c>
      <c r="F49" s="13">
        <f t="shared" si="0"/>
        <v>0</v>
      </c>
      <c r="G49" s="20">
        <f t="shared" si="1"/>
        <v>20.925</v>
      </c>
      <c r="H49" s="14">
        <f t="shared" si="2"/>
        <v>2</v>
      </c>
    </row>
    <row r="50" spans="1:8" ht="15" thickBot="1">
      <c r="A50" s="7">
        <v>81392</v>
      </c>
      <c r="B50" s="17">
        <v>39.166666666666664</v>
      </c>
      <c r="C50" s="18">
        <v>70</v>
      </c>
      <c r="D50" s="18">
        <v>60</v>
      </c>
      <c r="E50" s="19">
        <v>25</v>
      </c>
      <c r="F50" s="13">
        <f t="shared" si="0"/>
        <v>38.46153846153847</v>
      </c>
      <c r="G50" s="21">
        <f t="shared" si="1"/>
        <v>41.43269230769231</v>
      </c>
      <c r="H50" s="26">
        <v>4</v>
      </c>
    </row>
    <row r="51" spans="1:8" ht="15" thickTop="1">
      <c r="A51" s="6">
        <v>80930</v>
      </c>
      <c r="B51" s="11">
        <v>0</v>
      </c>
      <c r="C51" s="12"/>
      <c r="D51" s="12"/>
      <c r="E51" s="13"/>
      <c r="F51" s="13">
        <f t="shared" si="0"/>
        <v>0</v>
      </c>
      <c r="G51" s="20">
        <f t="shared" si="1"/>
        <v>0</v>
      </c>
      <c r="H51" s="14">
        <f t="shared" si="2"/>
        <v>2</v>
      </c>
    </row>
    <row r="52" spans="1:8" ht="14.25">
      <c r="A52" s="2">
        <v>80990</v>
      </c>
      <c r="B52" s="8">
        <v>15.833333333333332</v>
      </c>
      <c r="C52" s="9">
        <v>38</v>
      </c>
      <c r="D52" s="9"/>
      <c r="E52" s="10">
        <v>12</v>
      </c>
      <c r="F52" s="13">
        <f t="shared" si="0"/>
        <v>18.461538461538463</v>
      </c>
      <c r="G52" s="20">
        <f t="shared" si="1"/>
        <v>17.33269230769231</v>
      </c>
      <c r="H52" s="14">
        <f t="shared" si="2"/>
        <v>2</v>
      </c>
    </row>
    <row r="53" spans="1:8" ht="14.25">
      <c r="A53" s="2">
        <v>81073</v>
      </c>
      <c r="B53" s="8">
        <v>0</v>
      </c>
      <c r="C53" s="9"/>
      <c r="D53" s="9"/>
      <c r="E53" s="10"/>
      <c r="F53" s="13">
        <f t="shared" si="0"/>
        <v>0</v>
      </c>
      <c r="G53" s="20">
        <f t="shared" si="1"/>
        <v>0</v>
      </c>
      <c r="H53" s="14">
        <f t="shared" si="2"/>
        <v>2</v>
      </c>
    </row>
    <row r="54" spans="1:8" ht="14.25">
      <c r="A54" s="2">
        <v>81095</v>
      </c>
      <c r="B54" s="8">
        <v>0</v>
      </c>
      <c r="C54" s="9"/>
      <c r="D54" s="9"/>
      <c r="E54" s="10"/>
      <c r="F54" s="13">
        <f t="shared" si="0"/>
        <v>0</v>
      </c>
      <c r="G54" s="20">
        <f t="shared" si="1"/>
        <v>0</v>
      </c>
      <c r="H54" s="14">
        <f t="shared" si="2"/>
        <v>2</v>
      </c>
    </row>
    <row r="55" spans="1:8" ht="14.25">
      <c r="A55" s="2">
        <v>81115</v>
      </c>
      <c r="B55" s="8">
        <v>11.666666666666666</v>
      </c>
      <c r="C55" s="9">
        <v>40</v>
      </c>
      <c r="D55" s="9">
        <v>30</v>
      </c>
      <c r="E55" s="10">
        <v>8</v>
      </c>
      <c r="F55" s="13">
        <f t="shared" si="0"/>
        <v>12.307692307692308</v>
      </c>
      <c r="G55" s="20">
        <f t="shared" si="1"/>
        <v>14.28846153846154</v>
      </c>
      <c r="H55" s="14">
        <f t="shared" si="2"/>
        <v>2</v>
      </c>
    </row>
    <row r="56" spans="1:8" ht="14.25">
      <c r="A56" s="2">
        <v>81144</v>
      </c>
      <c r="B56" s="8">
        <v>0</v>
      </c>
      <c r="C56" s="9"/>
      <c r="D56" s="9"/>
      <c r="E56" s="10"/>
      <c r="F56" s="13">
        <f t="shared" si="0"/>
        <v>0</v>
      </c>
      <c r="G56" s="20">
        <f t="shared" si="1"/>
        <v>0</v>
      </c>
      <c r="H56" s="14">
        <f t="shared" si="2"/>
        <v>2</v>
      </c>
    </row>
    <row r="57" spans="1:8" ht="14.25">
      <c r="A57" s="2">
        <v>81160</v>
      </c>
      <c r="B57" s="8">
        <v>0</v>
      </c>
      <c r="C57" s="9"/>
      <c r="D57" s="9"/>
      <c r="E57" s="10"/>
      <c r="F57" s="13">
        <f t="shared" si="0"/>
        <v>0</v>
      </c>
      <c r="G57" s="20">
        <f t="shared" si="1"/>
        <v>0</v>
      </c>
      <c r="H57" s="14">
        <f t="shared" si="2"/>
        <v>2</v>
      </c>
    </row>
    <row r="58" spans="1:8" ht="14.25">
      <c r="A58" s="2">
        <v>81178</v>
      </c>
      <c r="B58" s="8">
        <v>15</v>
      </c>
      <c r="C58" s="9">
        <v>52</v>
      </c>
      <c r="D58" s="9">
        <v>40</v>
      </c>
      <c r="E58" s="10">
        <v>12</v>
      </c>
      <c r="F58" s="13">
        <f t="shared" si="0"/>
        <v>18.461538461538463</v>
      </c>
      <c r="G58" s="20">
        <f t="shared" si="1"/>
        <v>19.657692307692308</v>
      </c>
      <c r="H58" s="14">
        <f t="shared" si="2"/>
        <v>2</v>
      </c>
    </row>
    <row r="59" spans="1:8" ht="14.25">
      <c r="A59" s="2">
        <v>81289</v>
      </c>
      <c r="B59" s="8">
        <v>6.666666666666667</v>
      </c>
      <c r="C59" s="9">
        <v>24</v>
      </c>
      <c r="D59" s="9"/>
      <c r="E59" s="10"/>
      <c r="F59" s="13">
        <f t="shared" si="0"/>
        <v>0</v>
      </c>
      <c r="G59" s="20">
        <f t="shared" si="1"/>
        <v>4.2</v>
      </c>
      <c r="H59" s="14">
        <f t="shared" si="2"/>
        <v>2</v>
      </c>
    </row>
    <row r="60" spans="1:8" ht="14.25">
      <c r="A60" s="2">
        <v>81320</v>
      </c>
      <c r="B60" s="8">
        <v>0</v>
      </c>
      <c r="C60" s="9">
        <v>92</v>
      </c>
      <c r="D60" s="9">
        <v>130</v>
      </c>
      <c r="E60" s="10">
        <v>34</v>
      </c>
      <c r="F60" s="13">
        <f t="shared" si="0"/>
        <v>52.307692307692314</v>
      </c>
      <c r="G60" s="20">
        <f>(B60*0+C60*0.05+D60*0.05+F60*0.9)</f>
        <v>58.17692307692308</v>
      </c>
      <c r="H60" s="26">
        <v>6</v>
      </c>
    </row>
    <row r="61" spans="1:8" ht="14.25">
      <c r="A61" s="2">
        <v>81300</v>
      </c>
      <c r="B61" s="8">
        <v>26.666666666666668</v>
      </c>
      <c r="C61" s="9">
        <v>60</v>
      </c>
      <c r="D61" s="9">
        <v>70</v>
      </c>
      <c r="E61" s="10">
        <v>5</v>
      </c>
      <c r="F61" s="13">
        <f t="shared" si="0"/>
        <v>7.6923076923076925</v>
      </c>
      <c r="G61" s="20">
        <f t="shared" si="1"/>
        <v>21.96153846153846</v>
      </c>
      <c r="H61" s="14">
        <f t="shared" si="2"/>
        <v>2</v>
      </c>
    </row>
    <row r="62" spans="1:8" ht="14.25">
      <c r="A62" s="2">
        <v>81342</v>
      </c>
      <c r="B62" s="8">
        <v>45.83333333333333</v>
      </c>
      <c r="C62" s="9">
        <v>80</v>
      </c>
      <c r="D62" s="9">
        <v>82</v>
      </c>
      <c r="E62" s="10">
        <v>57</v>
      </c>
      <c r="F62" s="13">
        <f t="shared" si="0"/>
        <v>87.6923076923077</v>
      </c>
      <c r="G62" s="20">
        <f t="shared" si="1"/>
        <v>68.18653846153846</v>
      </c>
      <c r="H62" s="14">
        <f t="shared" si="2"/>
        <v>5</v>
      </c>
    </row>
    <row r="63" spans="1:8" ht="14.25">
      <c r="A63" s="2">
        <v>81386</v>
      </c>
      <c r="B63" s="8">
        <v>15</v>
      </c>
      <c r="C63" s="9">
        <v>40</v>
      </c>
      <c r="D63" s="9">
        <v>130</v>
      </c>
      <c r="E63" s="10">
        <v>17</v>
      </c>
      <c r="F63" s="13">
        <f t="shared" si="0"/>
        <v>26.153846153846157</v>
      </c>
      <c r="G63" s="20">
        <f t="shared" si="1"/>
        <v>27.01923076923077</v>
      </c>
      <c r="H63" s="14">
        <f t="shared" si="2"/>
        <v>2</v>
      </c>
    </row>
    <row r="64" spans="1:8" ht="14.25">
      <c r="A64" s="2">
        <v>81264</v>
      </c>
      <c r="B64" s="8">
        <v>15.833333333333332</v>
      </c>
      <c r="C64" s="9">
        <v>36</v>
      </c>
      <c r="D64" s="9">
        <v>20</v>
      </c>
      <c r="E64" s="10">
        <v>4</v>
      </c>
      <c r="F64" s="13">
        <f t="shared" si="0"/>
        <v>6.153846153846154</v>
      </c>
      <c r="G64" s="20">
        <f t="shared" si="1"/>
        <v>12.69423076923077</v>
      </c>
      <c r="H64" s="14">
        <f t="shared" si="2"/>
        <v>2</v>
      </c>
    </row>
    <row r="65" spans="1:8" ht="14.25">
      <c r="A65" s="2">
        <v>81296</v>
      </c>
      <c r="B65" s="8">
        <v>19.166666666666668</v>
      </c>
      <c r="C65" s="9">
        <v>42</v>
      </c>
      <c r="D65" s="9">
        <v>20</v>
      </c>
      <c r="E65" s="10">
        <v>15</v>
      </c>
      <c r="F65" s="13">
        <f t="shared" si="0"/>
        <v>23.076923076923077</v>
      </c>
      <c r="G65" s="20">
        <f t="shared" si="1"/>
        <v>22.109615384615385</v>
      </c>
      <c r="H65" s="14">
        <f t="shared" si="2"/>
        <v>2</v>
      </c>
    </row>
    <row r="66" spans="1:8" ht="14.25">
      <c r="A66" s="2">
        <v>81368</v>
      </c>
      <c r="B66" s="8">
        <v>8.333333333333332</v>
      </c>
      <c r="C66" s="9">
        <v>64</v>
      </c>
      <c r="D66" s="9">
        <v>60</v>
      </c>
      <c r="E66" s="10">
        <v>9</v>
      </c>
      <c r="F66" s="13">
        <f t="shared" si="0"/>
        <v>13.846153846153847</v>
      </c>
      <c r="G66" s="20">
        <f t="shared" si="1"/>
        <v>16.18076923076923</v>
      </c>
      <c r="H66" s="14">
        <f t="shared" si="2"/>
        <v>2</v>
      </c>
    </row>
    <row r="67" spans="1:8" ht="14.25">
      <c r="A67" s="2">
        <v>81294</v>
      </c>
      <c r="B67" s="8">
        <v>15.833333333333332</v>
      </c>
      <c r="C67" s="9">
        <v>68</v>
      </c>
      <c r="D67" s="9">
        <v>130</v>
      </c>
      <c r="E67" s="10">
        <v>18</v>
      </c>
      <c r="F67" s="13">
        <f aca="true" t="shared" si="3" ref="F67:F77">(E67/65)*100</f>
        <v>27.692307692307693</v>
      </c>
      <c r="G67" s="20">
        <f aca="true" t="shared" si="4" ref="G67:G78">(B67*0.45+C67*0.05+D67*0.05+F67*0.45)</f>
        <v>29.48653846153846</v>
      </c>
      <c r="H67" s="14">
        <f aca="true" t="shared" si="5" ref="H67:H78">IF(G67&lt;$N$8,2,IF(G67&lt;$N$9,3,IF(G67&lt;$N$10,4,IF(G67&lt;$N$11,5,6))))</f>
        <v>2</v>
      </c>
    </row>
    <row r="68" spans="1:8" ht="14.25">
      <c r="A68" s="2">
        <v>81309</v>
      </c>
      <c r="B68" s="8">
        <v>0</v>
      </c>
      <c r="C68" s="9">
        <v>58</v>
      </c>
      <c r="D68" s="9"/>
      <c r="E68" s="10"/>
      <c r="F68" s="13">
        <f t="shared" si="3"/>
        <v>0</v>
      </c>
      <c r="G68" s="20">
        <f t="shared" si="4"/>
        <v>2.9000000000000004</v>
      </c>
      <c r="H68" s="14">
        <f t="shared" si="5"/>
        <v>2</v>
      </c>
    </row>
    <row r="69" spans="1:8" ht="14.25">
      <c r="A69" s="2">
        <v>81248</v>
      </c>
      <c r="B69" s="8">
        <v>56.666666666666664</v>
      </c>
      <c r="C69" s="9">
        <v>96</v>
      </c>
      <c r="D69" s="9">
        <v>150</v>
      </c>
      <c r="E69" s="10">
        <v>49</v>
      </c>
      <c r="F69" s="13">
        <f t="shared" si="3"/>
        <v>75.38461538461539</v>
      </c>
      <c r="G69" s="20">
        <f t="shared" si="4"/>
        <v>71.72307692307692</v>
      </c>
      <c r="H69" s="26">
        <v>6</v>
      </c>
    </row>
    <row r="70" spans="1:8" ht="14.25">
      <c r="A70" s="2">
        <v>81363</v>
      </c>
      <c r="B70" s="8">
        <v>45.83333333333333</v>
      </c>
      <c r="C70" s="9">
        <v>72</v>
      </c>
      <c r="D70" s="9">
        <v>40</v>
      </c>
      <c r="E70" s="10">
        <v>31</v>
      </c>
      <c r="F70" s="13">
        <f t="shared" si="3"/>
        <v>47.69230769230769</v>
      </c>
      <c r="G70" s="20">
        <f t="shared" si="4"/>
        <v>47.68653846153846</v>
      </c>
      <c r="H70" s="14">
        <f t="shared" si="5"/>
        <v>3</v>
      </c>
    </row>
    <row r="71" spans="1:8" ht="14.25">
      <c r="A71" s="2">
        <v>81301</v>
      </c>
      <c r="B71" s="8">
        <v>46.666666666666664</v>
      </c>
      <c r="C71" s="9">
        <v>72</v>
      </c>
      <c r="D71" s="9">
        <v>120</v>
      </c>
      <c r="E71" s="10">
        <v>61</v>
      </c>
      <c r="F71" s="13">
        <f t="shared" si="3"/>
        <v>93.84615384615384</v>
      </c>
      <c r="G71" s="20">
        <f t="shared" si="4"/>
        <v>72.83076923076922</v>
      </c>
      <c r="H71" s="14">
        <f t="shared" si="5"/>
        <v>5</v>
      </c>
    </row>
    <row r="72" spans="1:8" ht="14.25">
      <c r="A72" s="2">
        <v>81384</v>
      </c>
      <c r="B72" s="8">
        <v>23.333333333333332</v>
      </c>
      <c r="C72" s="9">
        <v>72</v>
      </c>
      <c r="D72" s="9">
        <v>50</v>
      </c>
      <c r="E72" s="10">
        <v>45</v>
      </c>
      <c r="F72" s="13">
        <f t="shared" si="3"/>
        <v>69.23076923076923</v>
      </c>
      <c r="G72" s="20">
        <f t="shared" si="4"/>
        <v>47.753846153846155</v>
      </c>
      <c r="H72" s="14">
        <f t="shared" si="5"/>
        <v>3</v>
      </c>
    </row>
    <row r="73" spans="1:8" ht="14.25">
      <c r="A73" s="2">
        <v>81277</v>
      </c>
      <c r="B73" s="8">
        <v>15.833333333333332</v>
      </c>
      <c r="C73" s="9">
        <v>68</v>
      </c>
      <c r="D73" s="9">
        <v>20</v>
      </c>
      <c r="E73" s="10">
        <v>37</v>
      </c>
      <c r="F73" s="13">
        <f t="shared" si="3"/>
        <v>56.92307692307692</v>
      </c>
      <c r="G73" s="20">
        <f t="shared" si="4"/>
        <v>37.14038461538461</v>
      </c>
      <c r="H73" s="14">
        <f t="shared" si="5"/>
        <v>3</v>
      </c>
    </row>
    <row r="74" spans="1:8" ht="14.25">
      <c r="A74" s="2">
        <v>81374</v>
      </c>
      <c r="B74" s="8">
        <v>25</v>
      </c>
      <c r="C74" s="9">
        <v>56</v>
      </c>
      <c r="D74" s="9">
        <v>120</v>
      </c>
      <c r="E74" s="10">
        <v>69</v>
      </c>
      <c r="F74" s="13">
        <f t="shared" si="3"/>
        <v>106.15384615384616</v>
      </c>
      <c r="G74" s="20">
        <f t="shared" si="4"/>
        <v>67.81923076923077</v>
      </c>
      <c r="H74" s="26">
        <v>6</v>
      </c>
    </row>
    <row r="75" spans="1:8" ht="14.25">
      <c r="A75" s="2">
        <v>81338</v>
      </c>
      <c r="B75" s="8">
        <v>17.5</v>
      </c>
      <c r="C75" s="9">
        <v>50</v>
      </c>
      <c r="D75" s="9">
        <v>30</v>
      </c>
      <c r="E75" s="10">
        <v>1</v>
      </c>
      <c r="F75" s="13">
        <f t="shared" si="3"/>
        <v>1.5384615384615385</v>
      </c>
      <c r="G75" s="20">
        <f t="shared" si="4"/>
        <v>12.567307692307692</v>
      </c>
      <c r="H75" s="14">
        <f t="shared" si="5"/>
        <v>2</v>
      </c>
    </row>
    <row r="76" spans="1:8" ht="14.25">
      <c r="A76" s="2">
        <v>81389</v>
      </c>
      <c r="B76" s="8">
        <v>0</v>
      </c>
      <c r="C76" s="9"/>
      <c r="D76" s="9"/>
      <c r="E76" s="10"/>
      <c r="F76" s="13">
        <f t="shared" si="3"/>
        <v>0</v>
      </c>
      <c r="G76" s="20">
        <f t="shared" si="4"/>
        <v>0</v>
      </c>
      <c r="H76" s="14">
        <f t="shared" si="5"/>
        <v>2</v>
      </c>
    </row>
    <row r="77" spans="1:8" ht="14.25">
      <c r="A77" s="2">
        <v>81322</v>
      </c>
      <c r="B77" s="8">
        <v>22.5</v>
      </c>
      <c r="C77" s="9">
        <v>76</v>
      </c>
      <c r="D77" s="9">
        <v>140</v>
      </c>
      <c r="E77" s="10">
        <v>10</v>
      </c>
      <c r="F77" s="13">
        <f t="shared" si="3"/>
        <v>15.384615384615385</v>
      </c>
      <c r="G77" s="20">
        <f t="shared" si="4"/>
        <v>27.848076923076924</v>
      </c>
      <c r="H77" s="14">
        <f t="shared" si="5"/>
        <v>2</v>
      </c>
    </row>
    <row r="78" spans="1:8" ht="15" thickBot="1">
      <c r="A78" s="7">
        <v>81265</v>
      </c>
      <c r="B78" s="17">
        <v>80</v>
      </c>
      <c r="C78" s="18">
        <v>90</v>
      </c>
      <c r="D78" s="18">
        <v>150</v>
      </c>
      <c r="E78" s="19">
        <v>69</v>
      </c>
      <c r="F78" s="22">
        <f>(E78/65)*100</f>
        <v>106.15384615384616</v>
      </c>
      <c r="G78" s="21">
        <f t="shared" si="4"/>
        <v>95.76923076923077</v>
      </c>
      <c r="H78" s="14">
        <f t="shared" si="5"/>
        <v>6</v>
      </c>
    </row>
    <row r="79" ht="15" thickTop="1"/>
  </sheetData>
  <sheetProtection/>
  <mergeCells count="8">
    <mergeCell ref="J11:M11"/>
    <mergeCell ref="J12:M12"/>
    <mergeCell ref="J1:K1"/>
    <mergeCell ref="J7:M7"/>
    <mergeCell ref="N7:P7"/>
    <mergeCell ref="J8:M8"/>
    <mergeCell ref="J9:M9"/>
    <mergeCell ref="J10:M10"/>
  </mergeCells>
  <printOptions/>
  <pageMargins left="0.7" right="0.7" top="0.75" bottom="0.75" header="0.3" footer="0.3"/>
  <pageSetup horizontalDpi="600" verticalDpi="600" orientation="portrait" paperSize="9" r:id="rId1"/>
  <ignoredErrors>
    <ignoredError sqref="G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2017-03-31T07:56:23Z</dcterms:created>
  <dcterms:modified xsi:type="dcterms:W3CDTF">2017-07-09T16:09:19Z</dcterms:modified>
  <cp:category/>
  <cp:version/>
  <cp:contentType/>
  <cp:contentStatus/>
</cp:coreProperties>
</file>